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aurentim/Downloads/"/>
    </mc:Choice>
  </mc:AlternateContent>
  <xr:revisionPtr revIDLastSave="0" documentId="13_ncr:1_{BBA44CA7-EC48-4147-B88F-CAA822EEEBD9}" xr6:coauthVersionLast="47" xr6:coauthVersionMax="47" xr10:uidLastSave="{00000000-0000-0000-0000-000000000000}"/>
  <bookViews>
    <workbookView xWindow="15060" yWindow="1840" windowWidth="27940" windowHeight="20280" xr2:uid="{E434627E-C173-4DB9-B4E2-A473B9E315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5" i="1" l="1"/>
  <c r="E33" i="1"/>
  <c r="F33" i="1" s="1"/>
  <c r="E31" i="1"/>
  <c r="H31" i="1" s="1"/>
  <c r="J31" i="1" s="1"/>
  <c r="E29" i="1"/>
  <c r="F29" i="1" s="1"/>
  <c r="E27" i="1"/>
  <c r="H27" i="1" s="1"/>
  <c r="J27" i="1" s="1"/>
  <c r="E25" i="1"/>
  <c r="F25" i="1" s="1"/>
  <c r="E32" i="1"/>
  <c r="F32" i="1" s="1"/>
  <c r="E30" i="1"/>
  <c r="I30" i="1" s="1"/>
  <c r="E28" i="1"/>
  <c r="I28" i="1" s="1"/>
  <c r="E26" i="1"/>
  <c r="I26" i="1" s="1"/>
  <c r="E24" i="1"/>
  <c r="H24" i="1" s="1"/>
  <c r="J24" i="1" s="1"/>
  <c r="E23" i="1"/>
  <c r="F23" i="1" s="1"/>
  <c r="E21" i="1"/>
  <c r="H21" i="1" s="1"/>
  <c r="J21" i="1" s="1"/>
  <c r="E19" i="1"/>
  <c r="H19" i="1" s="1"/>
  <c r="J19" i="1" s="1"/>
  <c r="E17" i="1"/>
  <c r="I17" i="1" s="1"/>
  <c r="H35" i="1"/>
  <c r="E22" i="1"/>
  <c r="F22" i="1" s="1"/>
  <c r="E20" i="1"/>
  <c r="I20" i="1" s="1"/>
  <c r="E18" i="1"/>
  <c r="F18" i="1" s="1"/>
  <c r="E16" i="1"/>
  <c r="F16" i="1" s="1"/>
  <c r="F35" i="1"/>
  <c r="F26" i="1"/>
  <c r="I35" i="1"/>
  <c r="I23" i="1" l="1"/>
  <c r="I24" i="1"/>
  <c r="H26" i="1"/>
  <c r="J26" i="1" s="1"/>
  <c r="I29" i="1"/>
  <c r="F24" i="1"/>
  <c r="F27" i="1"/>
  <c r="H23" i="1"/>
  <c r="J23" i="1" s="1"/>
  <c r="H29" i="1"/>
  <c r="J29" i="1" s="1"/>
  <c r="I18" i="1"/>
  <c r="H33" i="1"/>
  <c r="J33" i="1" s="1"/>
  <c r="I33" i="1"/>
  <c r="I16" i="1"/>
  <c r="H16" i="1"/>
  <c r="J16" i="1" s="1"/>
  <c r="H18" i="1"/>
  <c r="J18" i="1" s="1"/>
  <c r="F20" i="1"/>
  <c r="F21" i="1"/>
  <c r="H28" i="1"/>
  <c r="J28" i="1" s="1"/>
  <c r="I19" i="1"/>
  <c r="H30" i="1"/>
  <c r="J30" i="1" s="1"/>
  <c r="H17" i="1"/>
  <c r="J17" i="1" s="1"/>
  <c r="I25" i="1"/>
  <c r="I27" i="1"/>
  <c r="H20" i="1"/>
  <c r="J20" i="1" s="1"/>
  <c r="H25" i="1"/>
  <c r="J25" i="1" s="1"/>
  <c r="H32" i="1"/>
  <c r="J32" i="1" s="1"/>
  <c r="I32" i="1"/>
  <c r="H22" i="1"/>
  <c r="J22" i="1" s="1"/>
  <c r="I31" i="1"/>
  <c r="F28" i="1"/>
  <c r="F30" i="1"/>
  <c r="I22" i="1"/>
  <c r="F31" i="1"/>
  <c r="F17" i="1"/>
  <c r="I21" i="1"/>
  <c r="F19" i="1"/>
  <c r="I37" i="1" l="1"/>
  <c r="I38" i="1" l="1"/>
  <c r="I39" i="1" s="1"/>
</calcChain>
</file>

<file path=xl/sharedStrings.xml><?xml version="1.0" encoding="utf-8"?>
<sst xmlns="http://schemas.openxmlformats.org/spreadsheetml/2006/main" count="63" uniqueCount="47">
  <si>
    <t>Product</t>
  </si>
  <si>
    <t>Pack Size</t>
  </si>
  <si>
    <t>Units</t>
  </si>
  <si>
    <t>Pack of 12</t>
  </si>
  <si>
    <t>Pack of 20</t>
  </si>
  <si>
    <t>Carbonlite Pyramid Spikes 6mm - Gold</t>
  </si>
  <si>
    <t>Carbonlite Pyramid Spikes 6mm - Blue</t>
  </si>
  <si>
    <t>Carbonlite Pyramid Spikes 6mm - Red</t>
  </si>
  <si>
    <t>Carbonlite Pyramid Spikes 6mm - Black</t>
  </si>
  <si>
    <t>Carbonlite Pyramid Spikes 6mm - Purple</t>
  </si>
  <si>
    <t>Spike Keys</t>
  </si>
  <si>
    <t>Instructions:</t>
  </si>
  <si>
    <t>Pyramid Spikes 9mm - Steel</t>
  </si>
  <si>
    <t>Grass Spikes 12mm - Steel</t>
  </si>
  <si>
    <t>Grass Spikes 15mm - Steel</t>
  </si>
  <si>
    <r>
      <rPr>
        <b/>
        <sz val="11"/>
        <color theme="1"/>
        <rFont val="Aptos Narrow"/>
        <family val="2"/>
        <scheme val="minor"/>
      </rPr>
      <t>3.</t>
    </r>
    <r>
      <rPr>
        <sz val="11"/>
        <color theme="1"/>
        <rFont val="Aptos Narrow"/>
        <family val="2"/>
        <scheme val="minor"/>
      </rPr>
      <t xml:space="preserve"> Complete booking details</t>
    </r>
  </si>
  <si>
    <r>
      <rPr>
        <b/>
        <sz val="11"/>
        <color theme="1"/>
        <rFont val="Aptos Narrow"/>
        <family val="2"/>
        <scheme val="minor"/>
      </rPr>
      <t>4.</t>
    </r>
    <r>
      <rPr>
        <sz val="11"/>
        <color theme="1"/>
        <rFont val="Aptos Narrow"/>
        <family val="2"/>
        <scheme val="minor"/>
      </rPr>
      <t xml:space="preserve"> Email form to sales@spikes.au</t>
    </r>
  </si>
  <si>
    <t>For Stores, Centres, Clubs and Schools</t>
  </si>
  <si>
    <t>Name:</t>
  </si>
  <si>
    <t>Email Address:</t>
  </si>
  <si>
    <t>Phone:</t>
  </si>
  <si>
    <t>Delivery Address:</t>
  </si>
  <si>
    <r>
      <rPr>
        <b/>
        <sz val="11"/>
        <color theme="1"/>
        <rFont val="Aptos Narrow"/>
        <family val="2"/>
        <scheme val="minor"/>
      </rPr>
      <t>1.</t>
    </r>
    <r>
      <rPr>
        <sz val="11"/>
        <color theme="1"/>
        <rFont val="Aptos Narrow"/>
        <family val="2"/>
        <scheme val="minor"/>
      </rPr>
      <t xml:space="preserve"> Update the quantity in the yellow highlighted cells. </t>
    </r>
  </si>
  <si>
    <t>RRP inc GST</t>
  </si>
  <si>
    <t>Price/unit ex GST</t>
  </si>
  <si>
    <t>Price/unit inc GST</t>
  </si>
  <si>
    <t>Sub-total ex GST</t>
  </si>
  <si>
    <t>GST</t>
  </si>
  <si>
    <t>Profit/unit ex GST at RRP</t>
  </si>
  <si>
    <r>
      <rPr>
        <b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. Price per unit will automatically update based on the total quantity ordered. Prices ex GST:</t>
    </r>
  </si>
  <si>
    <t xml:space="preserve">     Steel Spikes - Packs of 12 - $6.35 for 37 or less packs, $5.85 for 38-75 packs, $5.35 for &gt;75 packs</t>
  </si>
  <si>
    <t xml:space="preserve">     Steel Spikes - Packs of 20 - $8.15 for 37 or less packs, $7.65 for 38-75 packs, $7.15 for &gt;75 packs</t>
  </si>
  <si>
    <t>Spikes.au Wholesale Order Form - from April 2026</t>
  </si>
  <si>
    <r>
      <t xml:space="preserve">Carbonlite Pyramid Spikes 6mm - </t>
    </r>
    <r>
      <rPr>
        <b/>
        <sz val="11"/>
        <color rgb="FFFFC000"/>
        <rFont val="Aptos Narrow (Body)"/>
      </rPr>
      <t>Gold</t>
    </r>
  </si>
  <si>
    <r>
      <t xml:space="preserve">Carbonlite Pyramid Spikes 6mm - </t>
    </r>
    <r>
      <rPr>
        <b/>
        <sz val="11"/>
        <color rgb="FF0070C0"/>
        <rFont val="Aptos Narrow (Body)"/>
      </rPr>
      <t>Blue</t>
    </r>
  </si>
  <si>
    <r>
      <t xml:space="preserve">Carbonlite Pyramid Spikes 6mm - </t>
    </r>
    <r>
      <rPr>
        <b/>
        <sz val="11"/>
        <color rgb="FFFF0000"/>
        <rFont val="Aptos Narrow (Body)"/>
      </rPr>
      <t>Red</t>
    </r>
  </si>
  <si>
    <r>
      <t xml:space="preserve">Carbonlite Pyramid Spikes 6mm - </t>
    </r>
    <r>
      <rPr>
        <b/>
        <sz val="11"/>
        <color theme="1"/>
        <rFont val="Aptos Narrow"/>
        <scheme val="minor"/>
      </rPr>
      <t>Black</t>
    </r>
  </si>
  <si>
    <r>
      <t xml:space="preserve">Carbonlite Pyramid Spikes 6mm - </t>
    </r>
    <r>
      <rPr>
        <b/>
        <sz val="11"/>
        <color rgb="FF7030A0"/>
        <rFont val="Aptos Narrow (Body)"/>
      </rPr>
      <t>Purple</t>
    </r>
  </si>
  <si>
    <r>
      <t xml:space="preserve">Pyramid Spikes 6mm - </t>
    </r>
    <r>
      <rPr>
        <b/>
        <sz val="11"/>
        <color theme="1"/>
        <rFont val="Aptos Narrow"/>
        <scheme val="minor"/>
      </rPr>
      <t>Steel</t>
    </r>
  </si>
  <si>
    <r>
      <t xml:space="preserve">Pyramid Spikes 9mm - </t>
    </r>
    <r>
      <rPr>
        <b/>
        <sz val="11"/>
        <color theme="1"/>
        <rFont val="Aptos Narrow"/>
        <scheme val="minor"/>
      </rPr>
      <t>Steel</t>
    </r>
  </si>
  <si>
    <r>
      <t xml:space="preserve">Grass Spikes 12mm - </t>
    </r>
    <r>
      <rPr>
        <b/>
        <sz val="11"/>
        <color theme="1"/>
        <rFont val="Aptos Narrow"/>
        <scheme val="minor"/>
      </rPr>
      <t>Steel</t>
    </r>
  </si>
  <si>
    <r>
      <t xml:space="preserve">Grass Spikes 15mm - </t>
    </r>
    <r>
      <rPr>
        <b/>
        <sz val="11"/>
        <color theme="1"/>
        <rFont val="Aptos Narrow"/>
        <scheme val="minor"/>
      </rPr>
      <t>Steel</t>
    </r>
  </si>
  <si>
    <t xml:space="preserve">     Carbonlite Spikes - Packs of 12 - $6.85 for 37 or less packs, $6.35for 38-75 packs, $5.85 for &gt;75 packs</t>
  </si>
  <si>
    <t xml:space="preserve">     Carbonlite Spikes - Packs of 20 - $8.65 for 37 or less packs, $8.15 for 38-75 packs, $7.65 for &gt;75 packs</t>
  </si>
  <si>
    <t>Total Price</t>
  </si>
  <si>
    <t>Price ex GST</t>
  </si>
  <si>
    <t>Profit ex GST at RRP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</si>
</sst>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color rgb="FFFFC000"/>
      <name val="Aptos Narrow (Body)"/>
    </font>
    <font>
      <b/>
      <sz val="11"/>
      <color rgb="FF0070C0"/>
      <name val="Aptos Narrow (Body)"/>
    </font>
    <font>
      <b/>
      <sz val="11"/>
      <color rgb="FFFF0000"/>
      <name val="Aptos Narrow (Body)"/>
    </font>
    <font>
      <b/>
      <sz val="11"/>
      <color theme="1"/>
      <name val="Aptos Narrow"/>
      <scheme val="minor"/>
    </font>
    <font>
      <b/>
      <sz val="11"/>
      <color rgb="FF7030A0"/>
      <name val="Aptos Narrow (Body)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D78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002060"/>
        <bgColor indexed="64"/>
      </patternFill>
    </fill>
  </fills>
  <borders count="26">
    <border>
      <left/>
      <right/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rgb="FF0070C0"/>
      </bottom>
      <diagonal/>
    </border>
    <border>
      <left style="thin">
        <color theme="4"/>
      </left>
      <right/>
      <top style="thin">
        <color theme="4"/>
      </top>
      <bottom style="medium">
        <color rgb="FF0070C0"/>
      </bottom>
      <diagonal/>
    </border>
    <border>
      <left style="thin">
        <color theme="4"/>
      </left>
      <right style="medium">
        <color rgb="FF0070C0"/>
      </right>
      <top style="thin">
        <color theme="4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theme="4"/>
      </left>
      <right style="medium">
        <color rgb="FF0070C0"/>
      </right>
      <top/>
      <bottom style="thin">
        <color theme="4"/>
      </bottom>
      <diagonal/>
    </border>
    <border>
      <left style="medium">
        <color rgb="FF0070C0"/>
      </left>
      <right style="thin">
        <color theme="4"/>
      </right>
      <top style="medium">
        <color rgb="FF0070C0"/>
      </top>
      <bottom style="medium">
        <color rgb="FF0070C0"/>
      </bottom>
      <diagonal/>
    </border>
    <border>
      <left style="thin">
        <color theme="4"/>
      </left>
      <right style="thin">
        <color theme="4"/>
      </right>
      <top style="medium">
        <color rgb="FF0070C0"/>
      </top>
      <bottom style="medium">
        <color rgb="FF0070C0"/>
      </bottom>
      <diagonal/>
    </border>
    <border>
      <left style="thin">
        <color theme="4"/>
      </left>
      <right/>
      <top style="medium">
        <color rgb="FF0070C0"/>
      </top>
      <bottom style="medium">
        <color rgb="FF0070C0"/>
      </bottom>
      <diagonal/>
    </border>
    <border>
      <left style="thin">
        <color theme="4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theme="4"/>
      </right>
      <top style="medium">
        <color rgb="FF0070C0"/>
      </top>
      <bottom/>
      <diagonal/>
    </border>
    <border>
      <left style="medium">
        <color rgb="FF0070C0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 style="medium">
        <color rgb="FF0070C0"/>
      </top>
      <bottom style="thin">
        <color theme="4"/>
      </bottom>
      <diagonal/>
    </border>
    <border>
      <left style="thin">
        <color theme="4"/>
      </left>
      <right/>
      <top style="medium">
        <color rgb="FF0070C0"/>
      </top>
      <bottom style="thin">
        <color theme="4"/>
      </bottom>
      <diagonal/>
    </border>
    <border>
      <left style="thin">
        <color theme="4"/>
      </left>
      <right style="medium">
        <color rgb="FF0070C0"/>
      </right>
      <top style="medium">
        <color rgb="FF0070C0"/>
      </top>
      <bottom style="thin">
        <color theme="4"/>
      </bottom>
      <diagonal/>
    </border>
    <border>
      <left style="medium">
        <color rgb="FF0070C0"/>
      </left>
      <right style="thin">
        <color theme="4"/>
      </right>
      <top/>
      <bottom style="medium">
        <color rgb="FF0070C0"/>
      </bottom>
      <diagonal/>
    </border>
    <border>
      <left style="thin">
        <color theme="4"/>
      </left>
      <right/>
      <top/>
      <bottom style="medium">
        <color rgb="FF0070C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medium">
        <color rgb="FF0070C0"/>
      </right>
      <top style="thin">
        <color theme="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164" fontId="0" fillId="0" borderId="0" xfId="1" applyFont="1" applyBorder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3" xfId="0" applyBorder="1"/>
    <xf numFmtId="164" fontId="0" fillId="0" borderId="4" xfId="1" applyFont="1" applyBorder="1"/>
    <xf numFmtId="0" fontId="2" fillId="0" borderId="8" xfId="0" applyFont="1" applyBorder="1"/>
    <xf numFmtId="164" fontId="2" fillId="0" borderId="9" xfId="1" applyFont="1" applyBorder="1"/>
    <xf numFmtId="164" fontId="0" fillId="3" borderId="2" xfId="1" applyFont="1" applyFill="1" applyBorder="1"/>
    <xf numFmtId="0" fontId="0" fillId="3" borderId="1" xfId="0" applyFill="1" applyBorder="1"/>
    <xf numFmtId="164" fontId="0" fillId="3" borderId="1" xfId="1" applyFont="1" applyFill="1" applyBorder="1"/>
    <xf numFmtId="164" fontId="0" fillId="3" borderId="10" xfId="1" applyFont="1" applyFill="1" applyBorder="1"/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0" fillId="3" borderId="17" xfId="0" applyFill="1" applyBorder="1"/>
    <xf numFmtId="164" fontId="0" fillId="3" borderId="17" xfId="1" applyFont="1" applyFill="1" applyBorder="1"/>
    <xf numFmtId="164" fontId="0" fillId="3" borderId="18" xfId="1" applyFont="1" applyFill="1" applyBorder="1"/>
    <xf numFmtId="164" fontId="0" fillId="3" borderId="19" xfId="1" applyFont="1" applyFill="1" applyBorder="1"/>
    <xf numFmtId="0" fontId="0" fillId="0" borderId="20" xfId="0" applyBorder="1" applyAlignment="1">
      <alignment vertical="center"/>
    </xf>
    <xf numFmtId="0" fontId="0" fillId="0" borderId="16" xfId="0" applyBorder="1" applyAlignment="1">
      <alignment vertical="center"/>
    </xf>
    <xf numFmtId="164" fontId="0" fillId="5" borderId="5" xfId="1" applyFont="1" applyFill="1" applyBorder="1"/>
    <xf numFmtId="164" fontId="0" fillId="5" borderId="21" xfId="1" applyFont="1" applyFill="1" applyBorder="1"/>
    <xf numFmtId="164" fontId="0" fillId="5" borderId="6" xfId="1" applyFont="1" applyFill="1" applyBorder="1"/>
    <xf numFmtId="164" fontId="0" fillId="5" borderId="7" xfId="1" applyFont="1" applyFill="1" applyBorder="1"/>
    <xf numFmtId="164" fontId="0" fillId="5" borderId="22" xfId="1" applyFont="1" applyFill="1" applyBorder="1"/>
    <xf numFmtId="164" fontId="0" fillId="5" borderId="23" xfId="1" applyFont="1" applyFill="1" applyBorder="1"/>
    <xf numFmtId="164" fontId="0" fillId="5" borderId="24" xfId="1" applyFont="1" applyFill="1" applyBorder="1"/>
    <xf numFmtId="164" fontId="0" fillId="5" borderId="25" xfId="1" applyFont="1" applyFill="1" applyBorder="1"/>
    <xf numFmtId="0" fontId="0" fillId="5" borderId="5" xfId="0" applyFill="1" applyBorder="1"/>
    <xf numFmtId="0" fontId="0" fillId="5" borderId="22" xfId="0" applyFill="1" applyBorder="1"/>
    <xf numFmtId="0" fontId="0" fillId="0" borderId="11" xfId="0" applyBorder="1"/>
    <xf numFmtId="0" fontId="0" fillId="0" borderId="12" xfId="0" applyBorder="1"/>
    <xf numFmtId="164" fontId="0" fillId="0" borderId="12" xfId="1" applyFont="1" applyBorder="1"/>
    <xf numFmtId="164" fontId="0" fillId="0" borderId="13" xfId="1" applyFont="1" applyBorder="1"/>
    <xf numFmtId="164" fontId="0" fillId="3" borderId="13" xfId="1" applyFont="1" applyFill="1" applyBorder="1"/>
    <xf numFmtId="164" fontId="0" fillId="0" borderId="14" xfId="1" applyFont="1" applyBorder="1"/>
    <xf numFmtId="0" fontId="0" fillId="6" borderId="17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6" borderId="0" xfId="0" applyFill="1"/>
    <xf numFmtId="0" fontId="0" fillId="6" borderId="12" xfId="0" applyFill="1" applyBorder="1" applyAlignment="1">
      <alignment horizontal="center"/>
    </xf>
    <xf numFmtId="0" fontId="2" fillId="0" borderId="0" xfId="0" applyFont="1" applyFill="1" applyBorder="1"/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A5D8-F749-4B22-AE5C-513C40EE7E79}">
  <dimension ref="B2:J47"/>
  <sheetViews>
    <sheetView tabSelected="1" workbookViewId="0">
      <selection activeCell="H40" sqref="H40"/>
    </sheetView>
  </sheetViews>
  <sheetFormatPr baseColWidth="10" defaultColWidth="8.83203125" defaultRowHeight="15" x14ac:dyDescent="0.2"/>
  <cols>
    <col min="1" max="1" width="2.5" customWidth="1"/>
    <col min="2" max="2" width="36.6640625" customWidth="1"/>
    <col min="3" max="3" width="11.6640625" customWidth="1"/>
    <col min="4" max="4" width="8" customWidth="1"/>
    <col min="5" max="8" width="14.33203125" customWidth="1"/>
    <col min="9" max="9" width="13.6640625" customWidth="1"/>
    <col min="10" max="10" width="12.1640625" customWidth="1"/>
  </cols>
  <sheetData>
    <row r="2" spans="2:10" ht="29" x14ac:dyDescent="0.35">
      <c r="B2" s="2" t="s">
        <v>32</v>
      </c>
    </row>
    <row r="3" spans="2:10" x14ac:dyDescent="0.2">
      <c r="B3" t="s">
        <v>17</v>
      </c>
    </row>
    <row r="5" spans="2:10" x14ac:dyDescent="0.2">
      <c r="B5" s="1" t="s">
        <v>11</v>
      </c>
    </row>
    <row r="6" spans="2:10" x14ac:dyDescent="0.2">
      <c r="B6" t="s">
        <v>22</v>
      </c>
    </row>
    <row r="7" spans="2:10" x14ac:dyDescent="0.2">
      <c r="B7" t="s">
        <v>29</v>
      </c>
    </row>
    <row r="8" spans="2:10" x14ac:dyDescent="0.2">
      <c r="B8" s="3" t="s">
        <v>30</v>
      </c>
    </row>
    <row r="9" spans="2:10" x14ac:dyDescent="0.2">
      <c r="B9" s="3" t="s">
        <v>31</v>
      </c>
    </row>
    <row r="10" spans="2:10" x14ac:dyDescent="0.2">
      <c r="B10" s="3" t="s">
        <v>42</v>
      </c>
    </row>
    <row r="11" spans="2:10" x14ac:dyDescent="0.2">
      <c r="B11" s="3" t="s">
        <v>43</v>
      </c>
    </row>
    <row r="12" spans="2:10" x14ac:dyDescent="0.2">
      <c r="B12" t="s">
        <v>15</v>
      </c>
    </row>
    <row r="13" spans="2:10" x14ac:dyDescent="0.2">
      <c r="B13" t="s">
        <v>16</v>
      </c>
    </row>
    <row r="14" spans="2:10" ht="16" thickBot="1" x14ac:dyDescent="0.25">
      <c r="B14" s="7"/>
      <c r="C14" s="7"/>
      <c r="D14" s="7"/>
      <c r="E14" s="7"/>
      <c r="F14" s="7"/>
      <c r="G14" s="7"/>
      <c r="H14" s="7"/>
      <c r="I14" s="7"/>
    </row>
    <row r="15" spans="2:10" ht="33" thickBot="1" x14ac:dyDescent="0.25">
      <c r="B15" s="47" t="s">
        <v>0</v>
      </c>
      <c r="C15" s="48" t="s">
        <v>1</v>
      </c>
      <c r="D15" s="49" t="s">
        <v>2</v>
      </c>
      <c r="E15" s="48" t="s">
        <v>24</v>
      </c>
      <c r="F15" s="50" t="s">
        <v>25</v>
      </c>
      <c r="G15" s="54" t="s">
        <v>23</v>
      </c>
      <c r="H15" s="51" t="s">
        <v>28</v>
      </c>
      <c r="I15" s="52" t="s">
        <v>26</v>
      </c>
      <c r="J15" s="53" t="s">
        <v>46</v>
      </c>
    </row>
    <row r="16" spans="2:10" x14ac:dyDescent="0.2">
      <c r="B16" s="16" t="s">
        <v>38</v>
      </c>
      <c r="C16" s="18" t="s">
        <v>3</v>
      </c>
      <c r="D16" s="40">
        <v>0</v>
      </c>
      <c r="E16" s="19">
        <f>IF(SUM($D$16:$D$33)&gt;75,5.35,IF(SUM($D$16:$D$33)&gt;37,5.85,6.35))</f>
        <v>6.35</v>
      </c>
      <c r="F16" s="20">
        <f>E16*1.1</f>
        <v>6.9850000000000003</v>
      </c>
      <c r="G16" s="20">
        <v>13.99</v>
      </c>
      <c r="H16" s="20">
        <f>(G16/1.1)-E16</f>
        <v>6.3681818181818173</v>
      </c>
      <c r="I16" s="21">
        <f>PRODUCT(D16:E16)</f>
        <v>0</v>
      </c>
      <c r="J16" s="21">
        <f>D16*H16</f>
        <v>0</v>
      </c>
    </row>
    <row r="17" spans="2:10" ht="16" thickBot="1" x14ac:dyDescent="0.25">
      <c r="B17" s="22"/>
      <c r="C17" s="32" t="s">
        <v>4</v>
      </c>
      <c r="D17" s="41">
        <v>0</v>
      </c>
      <c r="E17" s="24">
        <f>IF(SUM($D$16:$D$33)&gt;75,7.15,IF(SUM($D$16:$D$33)&gt;37,7.65,8.15))</f>
        <v>8.15</v>
      </c>
      <c r="F17" s="25">
        <f t="shared" ref="F17:F33" si="0">E17*1.1</f>
        <v>8.9650000000000016</v>
      </c>
      <c r="G17" s="26">
        <v>17.989999999999998</v>
      </c>
      <c r="H17" s="26">
        <f>(G17/1.1)-E17</f>
        <v>8.2045454545454515</v>
      </c>
      <c r="I17" s="27">
        <f>PRODUCT(D17:E17)</f>
        <v>0</v>
      </c>
      <c r="J17" s="27">
        <f>D17*H17</f>
        <v>0</v>
      </c>
    </row>
    <row r="18" spans="2:10" x14ac:dyDescent="0.2">
      <c r="B18" s="16" t="s">
        <v>39</v>
      </c>
      <c r="C18" s="18" t="s">
        <v>3</v>
      </c>
      <c r="D18" s="40">
        <v>0</v>
      </c>
      <c r="E18" s="19">
        <f>IF(SUM($D$16:$D$33)&gt;75,5.35,IF(SUM($D$16:$D$33)&gt;37,5.85,6.35))</f>
        <v>6.35</v>
      </c>
      <c r="F18" s="20">
        <f t="shared" si="0"/>
        <v>6.9850000000000003</v>
      </c>
      <c r="G18" s="20">
        <v>13.99</v>
      </c>
      <c r="H18" s="20">
        <f>(G18/1.1)-E18</f>
        <v>6.3681818181818173</v>
      </c>
      <c r="I18" s="21">
        <f t="shared" ref="I18:J35" si="1">PRODUCT(D18:E18)</f>
        <v>0</v>
      </c>
      <c r="J18" s="21">
        <f>D18*H18</f>
        <v>0</v>
      </c>
    </row>
    <row r="19" spans="2:10" ht="16" thickBot="1" x14ac:dyDescent="0.25">
      <c r="B19" s="22" t="s">
        <v>12</v>
      </c>
      <c r="C19" s="32" t="s">
        <v>4</v>
      </c>
      <c r="D19" s="41">
        <v>0</v>
      </c>
      <c r="E19" s="24">
        <f>IF(SUM($D$16:$D$33)&gt;75,7.15,IF(SUM($D$16:$D$33)&gt;37,7.65,8.15))</f>
        <v>8.15</v>
      </c>
      <c r="F19" s="25">
        <f t="shared" si="0"/>
        <v>8.9650000000000016</v>
      </c>
      <c r="G19" s="26">
        <v>17.989999999999998</v>
      </c>
      <c r="H19" s="26">
        <f>(G19/1.1)-E19</f>
        <v>8.2045454545454515</v>
      </c>
      <c r="I19" s="27">
        <f t="shared" si="1"/>
        <v>0</v>
      </c>
      <c r="J19" s="27">
        <f>D19*H19</f>
        <v>0</v>
      </c>
    </row>
    <row r="20" spans="2:10" x14ac:dyDescent="0.2">
      <c r="B20" s="16" t="s">
        <v>40</v>
      </c>
      <c r="C20" s="18" t="s">
        <v>3</v>
      </c>
      <c r="D20" s="40">
        <v>0</v>
      </c>
      <c r="E20" s="19">
        <f>IF(SUM($D$16:$D$33)&gt;75,5.35,IF(SUM($D$16:$D$33)&gt;37,5.85,6.35))</f>
        <v>6.35</v>
      </c>
      <c r="F20" s="20">
        <f t="shared" si="0"/>
        <v>6.9850000000000003</v>
      </c>
      <c r="G20" s="20">
        <v>13.99</v>
      </c>
      <c r="H20" s="20">
        <f>(G20/1.1)-E20</f>
        <v>6.3681818181818173</v>
      </c>
      <c r="I20" s="21">
        <f t="shared" si="1"/>
        <v>0</v>
      </c>
      <c r="J20" s="21">
        <f>D20*H20</f>
        <v>0</v>
      </c>
    </row>
    <row r="21" spans="2:10" ht="16" thickBot="1" x14ac:dyDescent="0.25">
      <c r="B21" s="22" t="s">
        <v>13</v>
      </c>
      <c r="C21" s="32" t="s">
        <v>4</v>
      </c>
      <c r="D21" s="41">
        <v>0</v>
      </c>
      <c r="E21" s="24">
        <f>IF(SUM($D$16:$D$33)&gt;75,7.15,IF(SUM($D$16:$D$33)&gt;37,7.65,8.15))</f>
        <v>8.15</v>
      </c>
      <c r="F21" s="25">
        <f t="shared" si="0"/>
        <v>8.9650000000000016</v>
      </c>
      <c r="G21" s="26">
        <v>17.989999999999998</v>
      </c>
      <c r="H21" s="26">
        <f>(G21/1.1)-E21</f>
        <v>8.2045454545454515</v>
      </c>
      <c r="I21" s="27">
        <f t="shared" si="1"/>
        <v>0</v>
      </c>
      <c r="J21" s="27">
        <f>D21*H21</f>
        <v>0</v>
      </c>
    </row>
    <row r="22" spans="2:10" x14ac:dyDescent="0.2">
      <c r="B22" s="16" t="s">
        <v>41</v>
      </c>
      <c r="C22" s="18" t="s">
        <v>3</v>
      </c>
      <c r="D22" s="40">
        <v>0</v>
      </c>
      <c r="E22" s="19">
        <f>IF(SUM($D$16:$D$33)&gt;75,5.35,IF(SUM($D$16:$D$33)&gt;37,5.85,6.35))</f>
        <v>6.35</v>
      </c>
      <c r="F22" s="20">
        <f t="shared" si="0"/>
        <v>6.9850000000000003</v>
      </c>
      <c r="G22" s="20">
        <v>13.99</v>
      </c>
      <c r="H22" s="20">
        <f>(G22/1.1)-E22</f>
        <v>6.3681818181818173</v>
      </c>
      <c r="I22" s="21">
        <f t="shared" si="1"/>
        <v>0</v>
      </c>
      <c r="J22" s="21">
        <f>D22*H22</f>
        <v>0</v>
      </c>
    </row>
    <row r="23" spans="2:10" ht="16" thickBot="1" x14ac:dyDescent="0.25">
      <c r="B23" s="22" t="s">
        <v>14</v>
      </c>
      <c r="C23" s="32" t="s">
        <v>4</v>
      </c>
      <c r="D23" s="41">
        <v>0</v>
      </c>
      <c r="E23" s="24">
        <f>IF(SUM($D$16:$D$33)&gt;75,7.15,IF(SUM($D$16:$D$33)&gt;37,7.65,8.15))</f>
        <v>8.15</v>
      </c>
      <c r="F23" s="25">
        <f t="shared" si="0"/>
        <v>8.9650000000000016</v>
      </c>
      <c r="G23" s="26">
        <v>17.989999999999998</v>
      </c>
      <c r="H23" s="26">
        <f>(G23/1.1)-E23</f>
        <v>8.2045454545454515</v>
      </c>
      <c r="I23" s="27">
        <f t="shared" si="1"/>
        <v>0</v>
      </c>
      <c r="J23" s="27">
        <f>D23*H23</f>
        <v>0</v>
      </c>
    </row>
    <row r="24" spans="2:10" x14ac:dyDescent="0.2">
      <c r="B24" s="17" t="s">
        <v>33</v>
      </c>
      <c r="C24" s="13" t="s">
        <v>3</v>
      </c>
      <c r="D24" s="42">
        <v>0</v>
      </c>
      <c r="E24" s="14">
        <f>IF(SUM($D$16:$D$33)&gt;75,5.85,IF(SUM($D$16:$D$33)&gt;37,6.35,6.85))</f>
        <v>6.85</v>
      </c>
      <c r="F24" s="12">
        <f t="shared" si="0"/>
        <v>7.5350000000000001</v>
      </c>
      <c r="G24" s="12">
        <v>15.99</v>
      </c>
      <c r="H24" s="12">
        <f>(G24/1.1)-E24</f>
        <v>7.6863636363636356</v>
      </c>
      <c r="I24" s="15">
        <f t="shared" si="1"/>
        <v>0</v>
      </c>
      <c r="J24" s="21">
        <f>D24*H24</f>
        <v>0</v>
      </c>
    </row>
    <row r="25" spans="2:10" ht="16" thickBot="1" x14ac:dyDescent="0.25">
      <c r="B25" s="23" t="s">
        <v>5</v>
      </c>
      <c r="C25" s="33" t="s">
        <v>4</v>
      </c>
      <c r="D25" s="43">
        <v>0</v>
      </c>
      <c r="E25" s="28">
        <f>IF(SUM($D$16:$D$33)&gt;75,7.65,IF(SUM($D$16:$D$33)&gt;37,8.15,8.65))</f>
        <v>8.65</v>
      </c>
      <c r="F25" s="29">
        <f t="shared" si="0"/>
        <v>9.5150000000000006</v>
      </c>
      <c r="G25" s="30">
        <v>19.989999999999998</v>
      </c>
      <c r="H25" s="30">
        <f>(G25/1.1)-E25</f>
        <v>9.522727272727268</v>
      </c>
      <c r="I25" s="31">
        <f t="shared" si="1"/>
        <v>0</v>
      </c>
      <c r="J25" s="27">
        <f>D25*H25</f>
        <v>0</v>
      </c>
    </row>
    <row r="26" spans="2:10" x14ac:dyDescent="0.2">
      <c r="B26" s="16" t="s">
        <v>34</v>
      </c>
      <c r="C26" s="18" t="s">
        <v>3</v>
      </c>
      <c r="D26" s="40">
        <v>0</v>
      </c>
      <c r="E26" s="19">
        <f>IF(SUM($D$16:$D$33)&gt;75,5.85,IF(SUM($D$16:$D$33)&gt;37,6.35,6.85))</f>
        <v>6.85</v>
      </c>
      <c r="F26" s="20">
        <f t="shared" si="0"/>
        <v>7.5350000000000001</v>
      </c>
      <c r="G26" s="20">
        <v>15.99</v>
      </c>
      <c r="H26" s="20">
        <f>(G26/1.1)-E26</f>
        <v>7.6863636363636356</v>
      </c>
      <c r="I26" s="21">
        <f t="shared" si="1"/>
        <v>0</v>
      </c>
      <c r="J26" s="21">
        <f>D26*H26</f>
        <v>0</v>
      </c>
    </row>
    <row r="27" spans="2:10" ht="16" thickBot="1" x14ac:dyDescent="0.25">
      <c r="B27" s="22" t="s">
        <v>6</v>
      </c>
      <c r="C27" s="32" t="s">
        <v>4</v>
      </c>
      <c r="D27" s="41">
        <v>0</v>
      </c>
      <c r="E27" s="24">
        <f>IF(SUM($D$16:$D$33)&gt;75,7.65,IF(SUM($D$16:$D$33)&gt;37,8.15,8.65))</f>
        <v>8.65</v>
      </c>
      <c r="F27" s="25">
        <f t="shared" si="0"/>
        <v>9.5150000000000006</v>
      </c>
      <c r="G27" s="26">
        <v>19.989999999999998</v>
      </c>
      <c r="H27" s="26">
        <f>(G27/1.1)-E27</f>
        <v>9.522727272727268</v>
      </c>
      <c r="I27" s="27">
        <f t="shared" si="1"/>
        <v>0</v>
      </c>
      <c r="J27" s="27">
        <f>D27*H27</f>
        <v>0</v>
      </c>
    </row>
    <row r="28" spans="2:10" x14ac:dyDescent="0.2">
      <c r="B28" s="17" t="s">
        <v>35</v>
      </c>
      <c r="C28" s="13" t="s">
        <v>3</v>
      </c>
      <c r="D28" s="42">
        <v>0</v>
      </c>
      <c r="E28" s="14">
        <f>IF(SUM($D$16:$D$33)&gt;75,5.85,IF(SUM($D$16:$D$33)&gt;37,6.35,6.85))</f>
        <v>6.85</v>
      </c>
      <c r="F28" s="12">
        <f t="shared" si="0"/>
        <v>7.5350000000000001</v>
      </c>
      <c r="G28" s="12">
        <v>15.99</v>
      </c>
      <c r="H28" s="12">
        <f>(G28/1.1)-E28</f>
        <v>7.6863636363636356</v>
      </c>
      <c r="I28" s="15">
        <f t="shared" si="1"/>
        <v>0</v>
      </c>
      <c r="J28" s="21">
        <f>D28*H28</f>
        <v>0</v>
      </c>
    </row>
    <row r="29" spans="2:10" ht="16" thickBot="1" x14ac:dyDescent="0.25">
      <c r="B29" s="23" t="s">
        <v>7</v>
      </c>
      <c r="C29" s="33" t="s">
        <v>4</v>
      </c>
      <c r="D29" s="43">
        <v>0</v>
      </c>
      <c r="E29" s="28">
        <f>IF(SUM($D$16:$D$33)&gt;75,7.65,IF(SUM($D$16:$D$33)&gt;37,8.15,8.65))</f>
        <v>8.65</v>
      </c>
      <c r="F29" s="29">
        <f t="shared" si="0"/>
        <v>9.5150000000000006</v>
      </c>
      <c r="G29" s="30">
        <v>19.989999999999998</v>
      </c>
      <c r="H29" s="30">
        <f>(G29/1.1)-E29</f>
        <v>9.522727272727268</v>
      </c>
      <c r="I29" s="31">
        <f t="shared" si="1"/>
        <v>0</v>
      </c>
      <c r="J29" s="27">
        <f>D29*H29</f>
        <v>0</v>
      </c>
    </row>
    <row r="30" spans="2:10" x14ac:dyDescent="0.2">
      <c r="B30" s="16" t="s">
        <v>36</v>
      </c>
      <c r="C30" s="18" t="s">
        <v>3</v>
      </c>
      <c r="D30" s="40">
        <v>0</v>
      </c>
      <c r="E30" s="19">
        <f>IF(SUM($D$16:$D$33)&gt;75,5.85,IF(SUM($D$16:$D$33)&gt;37,6.35,6.85))</f>
        <v>6.85</v>
      </c>
      <c r="F30" s="20">
        <f t="shared" si="0"/>
        <v>7.5350000000000001</v>
      </c>
      <c r="G30" s="20">
        <v>15.99</v>
      </c>
      <c r="H30" s="20">
        <f>(G30/1.1)-E30</f>
        <v>7.6863636363636356</v>
      </c>
      <c r="I30" s="21">
        <f t="shared" si="1"/>
        <v>0</v>
      </c>
      <c r="J30" s="21">
        <f>D30*H30</f>
        <v>0</v>
      </c>
    </row>
    <row r="31" spans="2:10" ht="16" thickBot="1" x14ac:dyDescent="0.25">
      <c r="B31" s="22" t="s">
        <v>8</v>
      </c>
      <c r="C31" s="32" t="s">
        <v>4</v>
      </c>
      <c r="D31" s="41">
        <v>0</v>
      </c>
      <c r="E31" s="24">
        <f>IF(SUM($D$16:$D$33)&gt;75,7.65,IF(SUM($D$16:$D$33)&gt;37,8.15,8.65))</f>
        <v>8.65</v>
      </c>
      <c r="F31" s="25">
        <f t="shared" si="0"/>
        <v>9.5150000000000006</v>
      </c>
      <c r="G31" s="26">
        <v>19.989999999999998</v>
      </c>
      <c r="H31" s="26">
        <f>(G31/1.1)-E31</f>
        <v>9.522727272727268</v>
      </c>
      <c r="I31" s="27">
        <f t="shared" si="1"/>
        <v>0</v>
      </c>
      <c r="J31" s="27">
        <f>D31*H31</f>
        <v>0</v>
      </c>
    </row>
    <row r="32" spans="2:10" x14ac:dyDescent="0.2">
      <c r="B32" s="16" t="s">
        <v>37</v>
      </c>
      <c r="C32" s="18" t="s">
        <v>3</v>
      </c>
      <c r="D32" s="40">
        <v>0</v>
      </c>
      <c r="E32" s="19">
        <f>IF(SUM($D$16:$D$33)&gt;75,5.85,IF(SUM($D$16:$D$33)&gt;37,6.35,6.85))</f>
        <v>6.85</v>
      </c>
      <c r="F32" s="20">
        <f t="shared" si="0"/>
        <v>7.5350000000000001</v>
      </c>
      <c r="G32" s="20">
        <v>15.99</v>
      </c>
      <c r="H32" s="20">
        <f>(G32/1.1)-E32</f>
        <v>7.6863636363636356</v>
      </c>
      <c r="I32" s="21">
        <f t="shared" si="1"/>
        <v>0</v>
      </c>
      <c r="J32" s="21">
        <f>D32*H32</f>
        <v>0</v>
      </c>
    </row>
    <row r="33" spans="2:10" ht="16" thickBot="1" x14ac:dyDescent="0.25">
      <c r="B33" s="22" t="s">
        <v>9</v>
      </c>
      <c r="C33" s="32" t="s">
        <v>4</v>
      </c>
      <c r="D33" s="41">
        <v>0</v>
      </c>
      <c r="E33" s="24">
        <f>IF(SUM($D$16:$D$33)&gt;75,7.65,IF(SUM($D$16:$D$33)&gt;37,8.15,8.65))</f>
        <v>8.65</v>
      </c>
      <c r="F33" s="25">
        <f t="shared" si="0"/>
        <v>9.5150000000000006</v>
      </c>
      <c r="G33" s="26">
        <v>19.989999999999998</v>
      </c>
      <c r="H33" s="26">
        <f>(G33/1.1)-E33</f>
        <v>9.522727272727268</v>
      </c>
      <c r="I33" s="27">
        <f t="shared" si="1"/>
        <v>0</v>
      </c>
      <c r="J33" s="27">
        <f>D33*H33</f>
        <v>0</v>
      </c>
    </row>
    <row r="34" spans="2:10" ht="16" thickBot="1" x14ac:dyDescent="0.25">
      <c r="B34" s="8"/>
      <c r="C34" s="7"/>
      <c r="D34" s="7"/>
      <c r="E34" s="4"/>
      <c r="F34" s="4"/>
      <c r="G34" s="4"/>
      <c r="H34" s="4"/>
      <c r="I34" s="9"/>
      <c r="J34" s="9"/>
    </row>
    <row r="35" spans="2:10" ht="16" thickBot="1" x14ac:dyDescent="0.25">
      <c r="B35" s="34" t="s">
        <v>10</v>
      </c>
      <c r="C35" s="35"/>
      <c r="D35" s="45">
        <v>0</v>
      </c>
      <c r="E35" s="36">
        <v>3.15</v>
      </c>
      <c r="F35" s="37">
        <f>E35*1.1</f>
        <v>3.4650000000000003</v>
      </c>
      <c r="G35" s="37">
        <v>6.95</v>
      </c>
      <c r="H35" s="38">
        <f>(G35/1.1)-E35</f>
        <v>3.1681818181818175</v>
      </c>
      <c r="I35" s="39">
        <f t="shared" si="1"/>
        <v>0</v>
      </c>
      <c r="J35" s="39">
        <f>D35*H35</f>
        <v>0</v>
      </c>
    </row>
    <row r="36" spans="2:10" ht="16" thickBot="1" x14ac:dyDescent="0.25"/>
    <row r="37" spans="2:10" ht="16" thickBot="1" x14ac:dyDescent="0.25">
      <c r="H37" s="10" t="s">
        <v>45</v>
      </c>
      <c r="I37" s="11">
        <f>SUM(I35,I16:I33)</f>
        <v>0</v>
      </c>
    </row>
    <row r="38" spans="2:10" ht="16" thickBot="1" x14ac:dyDescent="0.25">
      <c r="H38" s="10" t="s">
        <v>27</v>
      </c>
      <c r="I38" s="11">
        <f>0.1*I37</f>
        <v>0</v>
      </c>
    </row>
    <row r="39" spans="2:10" ht="16" thickBot="1" x14ac:dyDescent="0.25">
      <c r="H39" s="10" t="s">
        <v>44</v>
      </c>
      <c r="I39" s="11">
        <f>SUM(I37:I38)</f>
        <v>0</v>
      </c>
    </row>
    <row r="41" spans="2:10" x14ac:dyDescent="0.2">
      <c r="B41" s="5" t="s">
        <v>18</v>
      </c>
      <c r="C41" s="44"/>
      <c r="H41" s="46"/>
    </row>
    <row r="42" spans="2:10" x14ac:dyDescent="0.2">
      <c r="B42" s="6"/>
    </row>
    <row r="43" spans="2:10" x14ac:dyDescent="0.2">
      <c r="B43" s="5" t="s">
        <v>19</v>
      </c>
      <c r="C43" s="44"/>
    </row>
    <row r="44" spans="2:10" x14ac:dyDescent="0.2">
      <c r="B44" s="6"/>
    </row>
    <row r="45" spans="2:10" x14ac:dyDescent="0.2">
      <c r="B45" s="5" t="s">
        <v>20</v>
      </c>
      <c r="C45" s="44"/>
    </row>
    <row r="46" spans="2:10" x14ac:dyDescent="0.2">
      <c r="B46" s="6"/>
    </row>
    <row r="47" spans="2:10" x14ac:dyDescent="0.2">
      <c r="B47" s="5" t="s">
        <v>21</v>
      </c>
      <c r="C47" s="44"/>
    </row>
  </sheetData>
  <mergeCells count="9">
    <mergeCell ref="B28:B29"/>
    <mergeCell ref="B30:B31"/>
    <mergeCell ref="B32:B33"/>
    <mergeCell ref="B16:B17"/>
    <mergeCell ref="B18:B19"/>
    <mergeCell ref="B20:B21"/>
    <mergeCell ref="B22:B23"/>
    <mergeCell ref="B24:B25"/>
    <mergeCell ref="B26:B27"/>
  </mergeCells>
  <dataValidations count="1">
    <dataValidation type="whole" allowBlank="1" showInputMessage="1" showErrorMessage="1" errorTitle="Oops" error="Please enter a whole number between 0 and 200. If you need more than 200 units please contact us at sales@spikes.au for custom pricing." promptTitle="Units" prompt="Enter the number of units you wish to order" sqref="D16:D33" xr:uid="{98BB0421-ECF1-47CD-8472-494048F620BF}">
      <formula1>0</formula1>
      <formula2>200</formula2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McGrath</dc:creator>
  <cp:lastModifiedBy>Tim McGrath</cp:lastModifiedBy>
  <cp:lastPrinted>2024-08-13T00:24:26Z</cp:lastPrinted>
  <dcterms:created xsi:type="dcterms:W3CDTF">2024-06-22T05:57:31Z</dcterms:created>
  <dcterms:modified xsi:type="dcterms:W3CDTF">2026-03-30T09:04:01Z</dcterms:modified>
</cp:coreProperties>
</file>